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R:\Desktop\Downloads\"/>
    </mc:Choice>
  </mc:AlternateContent>
  <xr:revisionPtr revIDLastSave="0" documentId="13_ncr:1_{8B984BB8-6B8F-4EAF-A56E-E66EE0388C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örnName" sheetId="1" r:id="rId1"/>
  </sheets>
  <calcPr calcId="181029"/>
</workbook>
</file>

<file path=xl/calcChain.xml><?xml version="1.0" encoding="utf-8"?>
<calcChain xmlns="http://schemas.openxmlformats.org/spreadsheetml/2006/main">
  <c r="R26" i="1" l="1"/>
  <c r="Q27" i="1"/>
  <c r="R28" i="1"/>
  <c r="M21" i="1"/>
  <c r="L20" i="1" s="1"/>
  <c r="R20" i="1" s="1"/>
  <c r="Q16" i="1"/>
  <c r="F16" i="1"/>
  <c r="E16" i="1"/>
  <c r="F13" i="1"/>
  <c r="Q12" i="1"/>
  <c r="Q11" i="1"/>
  <c r="F9" i="1"/>
  <c r="F8" i="1"/>
  <c r="R7" i="1"/>
  <c r="Q4" i="1"/>
  <c r="F10" i="1" s="1"/>
  <c r="K4" i="1"/>
  <c r="R3" i="1"/>
  <c r="O3" i="1"/>
  <c r="O4" i="1" s="1"/>
  <c r="N3" i="1"/>
  <c r="P3" i="1" s="1"/>
  <c r="O16" i="1" s="1"/>
  <c r="M3" i="1"/>
  <c r="K3" i="1"/>
  <c r="O12" i="1" s="1"/>
  <c r="R22" i="1" l="1"/>
  <c r="R21" i="1"/>
  <c r="P12" i="1"/>
  <c r="P16" i="1"/>
  <c r="R16" i="1" s="1"/>
  <c r="R11" i="1"/>
  <c r="E9" i="1"/>
  <c r="L3" i="1"/>
  <c r="L4" i="1" s="1"/>
  <c r="E10" i="1" s="1"/>
  <c r="P13" i="1"/>
  <c r="P11" i="1"/>
  <c r="O11" i="1"/>
  <c r="P7" i="1"/>
  <c r="Q7" i="1" s="1"/>
  <c r="Q13" i="1"/>
  <c r="F17" i="1"/>
  <c r="O13" i="1"/>
  <c r="D16" i="1" l="1"/>
  <c r="D9" i="1"/>
  <c r="R12" i="1"/>
  <c r="R13" i="1" s="1"/>
  <c r="E8" i="1"/>
  <c r="E13" i="1" s="1"/>
  <c r="H9" i="1"/>
  <c r="G9" i="1" l="1"/>
  <c r="D8" i="1"/>
  <c r="D10" i="1"/>
  <c r="H16" i="1"/>
  <c r="D17" i="1"/>
  <c r="G16" i="1"/>
  <c r="G8" i="1" l="1"/>
  <c r="D13" i="1"/>
  <c r="G13" i="1" s="1"/>
  <c r="H17" i="1"/>
  <c r="G17" i="1"/>
  <c r="G10" i="1"/>
  <c r="H10" i="1"/>
</calcChain>
</file>

<file path=xl/sharedStrings.xml><?xml version="1.0" encoding="utf-8"?>
<sst xmlns="http://schemas.openxmlformats.org/spreadsheetml/2006/main" count="106" uniqueCount="92">
  <si>
    <t>Kabinen</t>
  </si>
  <si>
    <t>Besatzung</t>
  </si>
  <si>
    <t>Wochen</t>
  </si>
  <si>
    <t>ChkWo</t>
  </si>
  <si>
    <t>TransitLog</t>
  </si>
  <si>
    <t>Ktx/1B/Tag</t>
  </si>
  <si>
    <t>AuBo/Wo</t>
  </si>
  <si>
    <t>Chk.ges</t>
  </si>
  <si>
    <t>BKB/1Cr/Wo</t>
  </si>
  <si>
    <t>NK.ges/Wo</t>
  </si>
  <si>
    <t>Chk.ges/Tag</t>
  </si>
  <si>
    <t>Chk/DK</t>
  </si>
  <si>
    <t>Chk/DK/Tag</t>
  </si>
  <si>
    <t>Tage</t>
  </si>
  <si>
    <t>Crew</t>
  </si>
  <si>
    <t>1 Woche:</t>
  </si>
  <si>
    <t>Sonst. NK:</t>
  </si>
  <si>
    <t>Kautionsversicherung:</t>
  </si>
  <si>
    <t>Weitere  Nebenkosten:</t>
  </si>
  <si>
    <t>2 Wochen:</t>
  </si>
  <si>
    <t>Gesamtkosten/1Cr (abh. von der Zahl der B und einzeln besetzter DK)</t>
  </si>
  <si>
    <t>Anzahl einzeln belegter und gebuchter Doppelkabinen:</t>
  </si>
  <si>
    <t>Hilfsrechnung:</t>
  </si>
  <si>
    <t>DK-Anteil</t>
  </si>
  <si>
    <t>Chk f Restl B</t>
  </si>
  <si>
    <t>B für RestChk</t>
  </si>
  <si>
    <t>Zeitraum</t>
  </si>
  <si>
    <t>Chk</t>
  </si>
  <si>
    <t>BKB</t>
  </si>
  <si>
    <t>Ktx.</t>
  </si>
  <si>
    <t>Gesamt:</t>
  </si>
  <si>
    <t>inkl. Fahrtk.:</t>
  </si>
  <si>
    <t>Bezieht sich immer auf die gesamte TörnDauer</t>
  </si>
  <si>
    <t>1 Tag</t>
  </si>
  <si>
    <t>1 Woche</t>
  </si>
  <si>
    <t>ChkGes 1 DoppelKabine Einzelbelegung:</t>
  </si>
  <si>
    <t>2 Wochen (ggf.)</t>
  </si>
  <si>
    <t>Ch</t>
  </si>
  <si>
    <t>Ktx</t>
  </si>
  <si>
    <t>1Tag</t>
  </si>
  <si>
    <r>
      <rPr>
        <b/>
        <sz val="10"/>
        <color theme="1"/>
        <rFont val="Arial"/>
      </rPr>
      <t>Andere Tagesanzahl</t>
    </r>
    <r>
      <rPr>
        <sz val="10"/>
        <color theme="1"/>
        <rFont val="Arial"/>
      </rPr>
      <t xml:space="preserve"> (Berechnung in Abh.aller anderen Variablen, nur zur Info.</t>
    </r>
    <r>
      <rPr>
        <b/>
        <sz val="10"/>
        <color theme="1"/>
        <rFont val="Arial"/>
      </rPr>
      <t>):</t>
    </r>
  </si>
  <si>
    <t>2 Wochen</t>
  </si>
  <si>
    <t>Chk/Skip (abh. von der Zahl der B und einzeln besetzter DK)</t>
  </si>
  <si>
    <r>
      <rPr>
        <b/>
        <sz val="10"/>
        <color theme="1"/>
        <rFont val="Arial"/>
      </rPr>
      <t xml:space="preserve">Andere Tagesanzahl </t>
    </r>
    <r>
      <rPr>
        <sz val="10"/>
        <color theme="1"/>
        <rFont val="Arial"/>
      </rPr>
      <t>(Kosten für eine einzeln belegte DK in Abh. aller anderen Variablen, zur Info.)</t>
    </r>
    <r>
      <rPr>
        <b/>
        <sz val="10"/>
        <color theme="1"/>
        <rFont val="Arial"/>
      </rPr>
      <t>:</t>
    </r>
  </si>
  <si>
    <t>Tage DK kosten:</t>
  </si>
  <si>
    <t>2 Wo (ggf.)</t>
  </si>
  <si>
    <t>Skipper beteiligt sich traditionell nicht an der Bordkasse.</t>
  </si>
  <si>
    <t>Fahrtkostenrechner nach Kroatien hin und zurück /1 PKW</t>
  </si>
  <si>
    <t>Entfernung:</t>
  </si>
  <si>
    <t>Spritkosten</t>
  </si>
  <si>
    <t>Pickerl</t>
  </si>
  <si>
    <t>TauernA</t>
  </si>
  <si>
    <t>Slovenien</t>
  </si>
  <si>
    <t>Karawanken</t>
  </si>
  <si>
    <t>Kroatien-AB-Maut</t>
  </si>
  <si>
    <t>Summe:</t>
  </si>
  <si>
    <t>Legende:</t>
  </si>
  <si>
    <t>Liter/100Km:</t>
  </si>
  <si>
    <t xml:space="preserve">Rote Felder sind zur Eingabe/Auswahl der "Variablen" </t>
  </si>
  <si>
    <t>Spritpreis/l:</t>
  </si>
  <si>
    <t>Kosten/Km</t>
  </si>
  <si>
    <t>Fahrtkosten/Person:</t>
  </si>
  <si>
    <r>
      <rPr>
        <b/>
        <i/>
        <sz val="10"/>
        <color theme="1"/>
        <rFont val="Arial"/>
      </rPr>
      <t>B</t>
    </r>
    <r>
      <rPr>
        <i/>
        <sz val="10"/>
        <color theme="1"/>
        <rFont val="Arial"/>
      </rPr>
      <t xml:space="preserve">: </t>
    </r>
    <r>
      <rPr>
        <b/>
        <i/>
        <sz val="10"/>
        <color theme="1"/>
        <rFont val="Arial"/>
      </rPr>
      <t>B</t>
    </r>
    <r>
      <rPr>
        <i/>
        <sz val="10"/>
        <color theme="1"/>
        <rFont val="Arial"/>
      </rPr>
      <t>esatzung (Alle Pers. an Bord inkl. Skipper)</t>
    </r>
  </si>
  <si>
    <r>
      <rPr>
        <b/>
        <i/>
        <sz val="10"/>
        <color theme="1"/>
        <rFont val="Arial"/>
      </rPr>
      <t>1B</t>
    </r>
    <r>
      <rPr>
        <i/>
        <sz val="10"/>
        <color theme="1"/>
        <rFont val="Arial"/>
      </rPr>
      <t xml:space="preserve">: </t>
    </r>
    <r>
      <rPr>
        <b/>
        <i/>
        <sz val="10"/>
        <color theme="1"/>
        <rFont val="Arial"/>
      </rPr>
      <t>1 B</t>
    </r>
    <r>
      <rPr>
        <i/>
        <sz val="10"/>
        <color theme="1"/>
        <rFont val="Arial"/>
      </rPr>
      <t>esatzungsmiglied</t>
    </r>
  </si>
  <si>
    <t>Personen:</t>
  </si>
  <si>
    <t>Fahrtkosten/Person einweg:</t>
  </si>
  <si>
    <r>
      <rPr>
        <b/>
        <i/>
        <sz val="10"/>
        <color theme="1"/>
        <rFont val="Arial"/>
      </rPr>
      <t xml:space="preserve">Crew: </t>
    </r>
    <r>
      <rPr>
        <i/>
        <sz val="10"/>
        <color theme="1"/>
        <rFont val="Arial"/>
      </rPr>
      <t>Alle Pers. an Bord ausser dem Skipper</t>
    </r>
  </si>
  <si>
    <r>
      <rPr>
        <b/>
        <i/>
        <sz val="10"/>
        <color theme="1"/>
        <rFont val="Arial"/>
      </rPr>
      <t>1Cr</t>
    </r>
    <r>
      <rPr>
        <i/>
        <sz val="10"/>
        <color theme="1"/>
        <rFont val="Arial"/>
      </rPr>
      <t xml:space="preserve">: </t>
    </r>
    <r>
      <rPr>
        <b/>
        <i/>
        <sz val="10"/>
        <color theme="1"/>
        <rFont val="Arial"/>
      </rPr>
      <t>1 Cr</t>
    </r>
    <r>
      <rPr>
        <i/>
        <sz val="10"/>
        <color theme="1"/>
        <rFont val="Arial"/>
      </rPr>
      <t>ewmitglied</t>
    </r>
  </si>
  <si>
    <r>
      <rPr>
        <b/>
        <i/>
        <sz val="10"/>
        <color theme="1"/>
        <rFont val="Arial"/>
      </rPr>
      <t>TransitLog:</t>
    </r>
    <r>
      <rPr>
        <i/>
        <sz val="10"/>
        <color theme="1"/>
        <rFont val="Arial"/>
      </rPr>
      <t xml:space="preserve"> Obligatorische Nebenkosten pro Buchung</t>
    </r>
  </si>
  <si>
    <r>
      <rPr>
        <b/>
        <i/>
        <sz val="10"/>
        <color theme="1"/>
        <rFont val="Arial"/>
      </rPr>
      <t>DK</t>
    </r>
    <r>
      <rPr>
        <i/>
        <sz val="10"/>
        <color theme="1"/>
        <rFont val="Arial"/>
      </rPr>
      <t xml:space="preserve">: </t>
    </r>
    <r>
      <rPr>
        <b/>
        <i/>
        <sz val="10"/>
        <color theme="1"/>
        <rFont val="Arial"/>
      </rPr>
      <t>D</t>
    </r>
    <r>
      <rPr>
        <i/>
        <sz val="10"/>
        <color theme="1"/>
        <rFont val="Arial"/>
      </rPr>
      <t>oppel</t>
    </r>
    <r>
      <rPr>
        <b/>
        <i/>
        <sz val="10"/>
        <color theme="1"/>
        <rFont val="Arial"/>
      </rPr>
      <t>K</t>
    </r>
    <r>
      <rPr>
        <i/>
        <sz val="10"/>
        <color theme="1"/>
        <rFont val="Arial"/>
      </rPr>
      <t>abine</t>
    </r>
  </si>
  <si>
    <t>Bordkasse/Woche Schätzung (Berechnung in abh. der Zahl der Crew)</t>
  </si>
  <si>
    <r>
      <rPr>
        <b/>
        <i/>
        <sz val="10"/>
        <color theme="1"/>
        <rFont val="Arial"/>
      </rPr>
      <t>BKB</t>
    </r>
    <r>
      <rPr>
        <i/>
        <sz val="10"/>
        <color theme="1"/>
        <rFont val="Arial"/>
      </rPr>
      <t xml:space="preserve">: </t>
    </r>
    <r>
      <rPr>
        <b/>
        <i/>
        <sz val="10"/>
        <color theme="1"/>
        <rFont val="Arial"/>
      </rPr>
      <t>B</t>
    </r>
    <r>
      <rPr>
        <i/>
        <sz val="10"/>
        <color theme="1"/>
        <rFont val="Arial"/>
      </rPr>
      <t>ord</t>
    </r>
    <r>
      <rPr>
        <b/>
        <i/>
        <sz val="10"/>
        <color theme="1"/>
        <rFont val="Arial"/>
      </rPr>
      <t>K</t>
    </r>
    <r>
      <rPr>
        <i/>
        <sz val="10"/>
        <color theme="1"/>
        <rFont val="Arial"/>
      </rPr>
      <t>asse</t>
    </r>
    <r>
      <rPr>
        <b/>
        <i/>
        <sz val="10"/>
        <color theme="1"/>
        <rFont val="Arial"/>
      </rPr>
      <t>B</t>
    </r>
    <r>
      <rPr>
        <i/>
        <sz val="10"/>
        <color theme="1"/>
        <rFont val="Arial"/>
      </rPr>
      <t>eitrag</t>
    </r>
    <r>
      <rPr>
        <i/>
        <sz val="10"/>
        <color theme="1"/>
        <rFont val="Arial"/>
      </rPr>
      <t>/1Cr/Woche (Hafen- Bojengebühren, Essen/Trinken an Bord ...)</t>
    </r>
  </si>
  <si>
    <t>Hafen</t>
  </si>
  <si>
    <t>Bojen</t>
  </si>
  <si>
    <t>Diesel</t>
  </si>
  <si>
    <t>Parken</t>
  </si>
  <si>
    <t>Sonst</t>
  </si>
  <si>
    <t>BKGes/Woche</t>
  </si>
  <si>
    <r>
      <rPr>
        <b/>
        <i/>
        <sz val="10"/>
        <color theme="1"/>
        <rFont val="Arial"/>
      </rPr>
      <t>AuBo</t>
    </r>
    <r>
      <rPr>
        <i/>
        <sz val="10"/>
        <color theme="1"/>
        <rFont val="Arial"/>
      </rPr>
      <t xml:space="preserve">: </t>
    </r>
    <r>
      <rPr>
        <b/>
        <i/>
        <sz val="10"/>
        <color theme="1"/>
        <rFont val="Arial"/>
      </rPr>
      <t>Au</t>
    </r>
    <r>
      <rPr>
        <i/>
        <sz val="10"/>
        <color theme="1"/>
        <rFont val="Arial"/>
      </rPr>
      <t>ssen</t>
    </r>
    <r>
      <rPr>
        <b/>
        <i/>
        <sz val="10"/>
        <color theme="1"/>
        <rFont val="Arial"/>
      </rPr>
      <t>Bo</t>
    </r>
    <r>
      <rPr>
        <i/>
        <sz val="10"/>
        <color theme="1"/>
        <rFont val="Arial"/>
      </rPr>
      <t>rder f. Dinghi</t>
    </r>
  </si>
  <si>
    <r>
      <rPr>
        <b/>
        <i/>
        <sz val="10"/>
        <color theme="1"/>
        <rFont val="Arial"/>
      </rPr>
      <t>Ktx</t>
    </r>
    <r>
      <rPr>
        <i/>
        <sz val="10"/>
        <color theme="1"/>
        <rFont val="Arial"/>
      </rPr>
      <t xml:space="preserve">: </t>
    </r>
    <r>
      <rPr>
        <b/>
        <i/>
        <sz val="10"/>
        <color theme="1"/>
        <rFont val="Arial"/>
      </rPr>
      <t>K</t>
    </r>
    <r>
      <rPr>
        <i/>
        <sz val="10"/>
        <color theme="1"/>
        <rFont val="Arial"/>
      </rPr>
      <t>ur</t>
    </r>
    <r>
      <rPr>
        <b/>
        <i/>
        <sz val="10"/>
        <color theme="1"/>
        <rFont val="Arial"/>
      </rPr>
      <t>t</t>
    </r>
    <r>
      <rPr>
        <i/>
        <sz val="10"/>
        <color theme="1"/>
        <rFont val="Arial"/>
      </rPr>
      <t>a</t>
    </r>
    <r>
      <rPr>
        <b/>
        <i/>
        <sz val="10"/>
        <color theme="1"/>
        <rFont val="Arial"/>
      </rPr>
      <t>x</t>
    </r>
    <r>
      <rPr>
        <i/>
        <sz val="10"/>
        <color theme="1"/>
        <rFont val="Arial"/>
      </rPr>
      <t>e (pro Person und Woche)</t>
    </r>
  </si>
  <si>
    <r>
      <rPr>
        <b/>
        <i/>
        <sz val="10"/>
        <color theme="1"/>
        <rFont val="Arial"/>
      </rPr>
      <t xml:space="preserve">NK.ges: </t>
    </r>
    <r>
      <rPr>
        <i/>
        <sz val="10"/>
        <color theme="1"/>
        <rFont val="Arial"/>
      </rPr>
      <t>gesamte Nebenkosten</t>
    </r>
  </si>
  <si>
    <t>Essen</t>
  </si>
  <si>
    <t>Trinken</t>
  </si>
  <si>
    <t>Geistvolles</t>
  </si>
  <si>
    <t>BKB/1Cr:</t>
  </si>
  <si>
    <r>
      <rPr>
        <b/>
        <i/>
        <sz val="10"/>
        <color theme="1"/>
        <rFont val="Arial"/>
      </rPr>
      <t>Chk</t>
    </r>
    <r>
      <rPr>
        <i/>
        <sz val="10"/>
        <color theme="1"/>
        <rFont val="Arial"/>
      </rPr>
      <t xml:space="preserve">: </t>
    </r>
    <r>
      <rPr>
        <b/>
        <i/>
        <sz val="10"/>
        <color theme="1"/>
        <rFont val="Arial"/>
      </rPr>
      <t>Ch</t>
    </r>
    <r>
      <rPr>
        <i/>
        <sz val="10"/>
        <color theme="1"/>
        <rFont val="Arial"/>
      </rPr>
      <t>arter</t>
    </r>
    <r>
      <rPr>
        <b/>
        <i/>
        <sz val="10"/>
        <color theme="1"/>
        <rFont val="Arial"/>
      </rPr>
      <t>k</t>
    </r>
    <r>
      <rPr>
        <i/>
        <sz val="10"/>
        <color theme="1"/>
        <rFont val="Arial"/>
      </rPr>
      <t>osten</t>
    </r>
  </si>
  <si>
    <t>Chk.ges:</t>
  </si>
  <si>
    <t>Alle Kosten ausser Bordkasse und Ktx</t>
  </si>
  <si>
    <t>Essen/Trink/1B/Wo:</t>
  </si>
  <si>
    <r>
      <rPr>
        <b/>
        <i/>
        <sz val="10"/>
        <color theme="1"/>
        <rFont val="Arial"/>
      </rPr>
      <t>Hinweis:</t>
    </r>
    <r>
      <rPr>
        <i/>
        <sz val="10"/>
        <color theme="1"/>
        <rFont val="Arial"/>
      </rPr>
      <t xml:space="preserve"> die Gegenrechnung geht manchm. wg. Rundung auf ganze Zahlen nicht ganz auf!</t>
    </r>
  </si>
  <si>
    <t>(Essen und Trinken geschätzt pro Besatzungsmitglied und Woche)</t>
  </si>
  <si>
    <t>Fehler, Verbesserungsvorschläge an Rechen-Knecht: Knecht@Rechen-Knecht.de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</si>
</sst>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"/>
    <numFmt numFmtId="165" formatCode="#,##0.00\ [$€-1]"/>
  </numFmts>
  <fonts count="2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F3F3F3"/>
      <name val="Arial"/>
      <scheme val="minor"/>
    </font>
    <font>
      <b/>
      <sz val="10"/>
      <color rgb="FF000000"/>
      <name val="Arial"/>
      <scheme val="minor"/>
    </font>
    <font>
      <b/>
      <sz val="10"/>
      <color rgb="FFFFFFFF"/>
      <name val="Arial"/>
      <scheme val="minor"/>
    </font>
    <font>
      <i/>
      <sz val="10"/>
      <color theme="1"/>
      <name val="Arial"/>
      <scheme val="minor"/>
    </font>
    <font>
      <sz val="10"/>
      <color rgb="FFCCCCCC"/>
      <name val="Arial"/>
      <scheme val="minor"/>
    </font>
    <font>
      <b/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i/>
      <sz val="10"/>
      <color theme="1"/>
      <name val="Arial"/>
      <scheme val="minor"/>
    </font>
    <font>
      <b/>
      <sz val="9"/>
      <color theme="1"/>
      <name val="Arial"/>
    </font>
    <font>
      <i/>
      <sz val="10"/>
      <color theme="1"/>
      <name val="Arial"/>
      <scheme val="minor"/>
    </font>
    <font>
      <b/>
      <i/>
      <sz val="10"/>
      <color theme="1"/>
      <name val="Arial"/>
      <scheme val="minor"/>
    </font>
    <font>
      <sz val="10"/>
      <color rgb="FFB7B7B7"/>
      <name val="Arial"/>
    </font>
    <font>
      <sz val="10"/>
      <color theme="1"/>
      <name val="Arial"/>
      <scheme val="minor"/>
    </font>
    <font>
      <b/>
      <sz val="10"/>
      <color rgb="FFCCCCCC"/>
      <name val="Arial"/>
      <scheme val="minor"/>
    </font>
    <font>
      <sz val="10"/>
      <color rgb="FFFFFFFF"/>
      <name val="Arial"/>
    </font>
    <font>
      <b/>
      <i/>
      <sz val="10"/>
      <color theme="1"/>
      <name val="Arial"/>
    </font>
    <font>
      <i/>
      <sz val="10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FCE5CD"/>
        <bgColor rgb="FFFCE5CD"/>
      </patternFill>
    </fill>
    <fill>
      <patternFill patternType="solid">
        <fgColor rgb="FF6AA84F"/>
        <bgColor rgb="FF6AA84F"/>
      </patternFill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0000FF"/>
        <bgColor rgb="FF0000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2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164" fontId="3" fillId="3" borderId="2" xfId="0" applyNumberFormat="1" applyFont="1" applyFill="1" applyBorder="1"/>
    <xf numFmtId="165" fontId="3" fillId="3" borderId="2" xfId="0" applyNumberFormat="1" applyFont="1" applyFill="1" applyBorder="1"/>
    <xf numFmtId="0" fontId="2" fillId="4" borderId="3" xfId="0" applyFont="1" applyFill="1" applyBorder="1"/>
    <xf numFmtId="164" fontId="2" fillId="5" borderId="1" xfId="0" applyNumberFormat="1" applyFont="1" applyFill="1" applyBorder="1"/>
    <xf numFmtId="164" fontId="4" fillId="5" borderId="1" xfId="0" applyNumberFormat="1" applyFont="1" applyFill="1" applyBorder="1"/>
    <xf numFmtId="1" fontId="4" fillId="6" borderId="4" xfId="0" applyNumberFormat="1" applyFont="1" applyFill="1" applyBorder="1"/>
    <xf numFmtId="1" fontId="2" fillId="6" borderId="1" xfId="0" applyNumberFormat="1" applyFont="1" applyFill="1" applyBorder="1"/>
    <xf numFmtId="2" fontId="2" fillId="2" borderId="3" xfId="0" applyNumberFormat="1" applyFont="1" applyFill="1" applyBorder="1" applyAlignment="1">
      <alignment horizontal="left"/>
    </xf>
    <xf numFmtId="0" fontId="1" fillId="6" borderId="3" xfId="0" applyFont="1" applyFill="1" applyBorder="1"/>
    <xf numFmtId="0" fontId="1" fillId="6" borderId="5" xfId="0" applyFont="1" applyFill="1" applyBorder="1"/>
    <xf numFmtId="164" fontId="5" fillId="3" borderId="6" xfId="0" applyNumberFormat="1" applyFont="1" applyFill="1" applyBorder="1"/>
    <xf numFmtId="2" fontId="2" fillId="0" borderId="1" xfId="0" applyNumberFormat="1" applyFont="1" applyBorder="1" applyAlignment="1">
      <alignment horizontal="right"/>
    </xf>
    <xf numFmtId="165" fontId="1" fillId="0" borderId="0" xfId="0" applyNumberFormat="1" applyFont="1"/>
    <xf numFmtId="2" fontId="1" fillId="0" borderId="0" xfId="0" applyNumberFormat="1" applyFont="1"/>
    <xf numFmtId="2" fontId="6" fillId="7" borderId="0" xfId="0" applyNumberFormat="1" applyFont="1" applyFill="1"/>
    <xf numFmtId="2" fontId="2" fillId="4" borderId="3" xfId="0" applyNumberFormat="1" applyFont="1" applyFill="1" applyBorder="1"/>
    <xf numFmtId="2" fontId="1" fillId="4" borderId="7" xfId="0" applyNumberFormat="1" applyFont="1" applyFill="1" applyBorder="1"/>
    <xf numFmtId="2" fontId="1" fillId="4" borderId="8" xfId="0" applyNumberFormat="1" applyFont="1" applyFill="1" applyBorder="1"/>
    <xf numFmtId="2" fontId="1" fillId="4" borderId="5" xfId="0" applyNumberFormat="1" applyFont="1" applyFill="1" applyBorder="1"/>
    <xf numFmtId="2" fontId="1" fillId="4" borderId="6" xfId="0" applyNumberFormat="1" applyFont="1" applyFill="1" applyBorder="1"/>
    <xf numFmtId="2" fontId="7" fillId="0" borderId="7" xfId="0" applyNumberFormat="1" applyFont="1" applyBorder="1"/>
    <xf numFmtId="2" fontId="7" fillId="0" borderId="8" xfId="0" applyNumberFormat="1" applyFont="1" applyBorder="1"/>
    <xf numFmtId="2" fontId="2" fillId="4" borderId="5" xfId="0" applyNumberFormat="1" applyFont="1" applyFill="1" applyBorder="1" applyAlignment="1">
      <alignment horizontal="right"/>
    </xf>
    <xf numFmtId="2" fontId="2" fillId="4" borderId="6" xfId="0" applyNumberFormat="1" applyFont="1" applyFill="1" applyBorder="1" applyAlignment="1">
      <alignment horizontal="right"/>
    </xf>
    <xf numFmtId="0" fontId="1" fillId="3" borderId="1" xfId="0" applyFont="1" applyFill="1" applyBorder="1"/>
    <xf numFmtId="2" fontId="6" fillId="0" borderId="0" xfId="0" applyNumberFormat="1" applyFont="1"/>
    <xf numFmtId="2" fontId="7" fillId="0" borderId="0" xfId="0" applyNumberFormat="1" applyFont="1"/>
    <xf numFmtId="164" fontId="7" fillId="0" borderId="0" xfId="0" applyNumberFormat="1" applyFont="1"/>
    <xf numFmtId="2" fontId="7" fillId="0" borderId="9" xfId="0" applyNumberFormat="1" applyFont="1" applyBorder="1"/>
    <xf numFmtId="2" fontId="2" fillId="8" borderId="4" xfId="0" applyNumberFormat="1" applyFont="1" applyFill="1" applyBorder="1"/>
    <xf numFmtId="164" fontId="2" fillId="9" borderId="0" xfId="0" applyNumberFormat="1" applyFont="1" applyFill="1"/>
    <xf numFmtId="164" fontId="2" fillId="0" borderId="1" xfId="0" applyNumberFormat="1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2" fontId="2" fillId="4" borderId="6" xfId="0" applyNumberFormat="1" applyFont="1" applyFill="1" applyBorder="1"/>
    <xf numFmtId="2" fontId="2" fillId="8" borderId="10" xfId="0" applyNumberFormat="1" applyFont="1" applyFill="1" applyBorder="1"/>
    <xf numFmtId="2" fontId="2" fillId="0" borderId="11" xfId="0" applyNumberFormat="1" applyFont="1" applyBorder="1"/>
    <xf numFmtId="164" fontId="2" fillId="9" borderId="11" xfId="0" applyNumberFormat="1" applyFont="1" applyFill="1" applyBorder="1"/>
    <xf numFmtId="2" fontId="2" fillId="4" borderId="3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9" xfId="0" applyFont="1" applyBorder="1"/>
    <xf numFmtId="2" fontId="2" fillId="0" borderId="0" xfId="0" applyNumberFormat="1" applyFont="1"/>
    <xf numFmtId="2" fontId="2" fillId="8" borderId="0" xfId="0" applyNumberFormat="1" applyFont="1" applyFill="1"/>
    <xf numFmtId="164" fontId="8" fillId="9" borderId="0" xfId="0" applyNumberFormat="1" applyFont="1" applyFill="1"/>
    <xf numFmtId="164" fontId="2" fillId="5" borderId="2" xfId="0" applyNumberFormat="1" applyFont="1" applyFill="1" applyBorder="1"/>
    <xf numFmtId="2" fontId="2" fillId="4" borderId="5" xfId="0" applyNumberFormat="1" applyFont="1" applyFill="1" applyBorder="1"/>
    <xf numFmtId="164" fontId="2" fillId="5" borderId="13" xfId="0" applyNumberFormat="1" applyFont="1" applyFill="1" applyBorder="1"/>
    <xf numFmtId="2" fontId="2" fillId="8" borderId="11" xfId="0" applyNumberFormat="1" applyFont="1" applyFill="1" applyBorder="1"/>
    <xf numFmtId="164" fontId="2" fillId="5" borderId="14" xfId="0" applyNumberFormat="1" applyFont="1" applyFill="1" applyBorder="1"/>
    <xf numFmtId="2" fontId="1" fillId="0" borderId="3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0" fontId="9" fillId="3" borderId="11" xfId="0" applyFont="1" applyFill="1" applyBorder="1"/>
    <xf numFmtId="2" fontId="1" fillId="0" borderId="11" xfId="0" applyNumberFormat="1" applyFont="1" applyBorder="1"/>
    <xf numFmtId="2" fontId="9" fillId="0" borderId="11" xfId="0" applyNumberFormat="1" applyFont="1" applyBorder="1"/>
    <xf numFmtId="164" fontId="9" fillId="9" borderId="11" xfId="0" applyNumberFormat="1" applyFont="1" applyFill="1" applyBorder="1" applyAlignment="1">
      <alignment horizontal="right"/>
    </xf>
    <xf numFmtId="0" fontId="9" fillId="4" borderId="3" xfId="0" applyFont="1" applyFill="1" applyBorder="1"/>
    <xf numFmtId="0" fontId="10" fillId="4" borderId="5" xfId="0" applyFont="1" applyFill="1" applyBorder="1"/>
    <xf numFmtId="0" fontId="10" fillId="4" borderId="6" xfId="0" applyFont="1" applyFill="1" applyBorder="1"/>
    <xf numFmtId="0" fontId="10" fillId="0" borderId="11" xfId="0" applyFont="1" applyBorder="1"/>
    <xf numFmtId="0" fontId="9" fillId="4" borderId="10" xfId="0" applyFont="1" applyFill="1" applyBorder="1"/>
    <xf numFmtId="0" fontId="9" fillId="3" borderId="11" xfId="0" applyFont="1" applyFill="1" applyBorder="1" applyAlignment="1">
      <alignment horizontal="right"/>
    </xf>
    <xf numFmtId="0" fontId="9" fillId="4" borderId="11" xfId="0" applyFont="1" applyFill="1" applyBorder="1"/>
    <xf numFmtId="2" fontId="9" fillId="4" borderId="11" xfId="0" applyNumberFormat="1" applyFont="1" applyFill="1" applyBorder="1"/>
    <xf numFmtId="0" fontId="9" fillId="4" borderId="12" xfId="0" applyFont="1" applyFill="1" applyBorder="1"/>
    <xf numFmtId="2" fontId="11" fillId="4" borderId="15" xfId="0" applyNumberFormat="1" applyFont="1" applyFill="1" applyBorder="1"/>
    <xf numFmtId="2" fontId="6" fillId="4" borderId="7" xfId="0" applyNumberFormat="1" applyFont="1" applyFill="1" applyBorder="1"/>
    <xf numFmtId="2" fontId="6" fillId="4" borderId="8" xfId="0" applyNumberFormat="1" applyFont="1" applyFill="1" applyBorder="1"/>
    <xf numFmtId="2" fontId="9" fillId="4" borderId="4" xfId="0" applyNumberFormat="1" applyFont="1" applyFill="1" applyBorder="1"/>
    <xf numFmtId="2" fontId="9" fillId="3" borderId="0" xfId="0" applyNumberFormat="1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4" fontId="12" fillId="10" borderId="0" xfId="0" applyNumberFormat="1" applyFont="1" applyFill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5" borderId="9" xfId="0" applyNumberFormat="1" applyFont="1" applyFill="1" applyBorder="1" applyAlignment="1">
      <alignment horizontal="right"/>
    </xf>
    <xf numFmtId="2" fontId="13" fillId="3" borderId="1" xfId="0" applyNumberFormat="1" applyFont="1" applyFill="1" applyBorder="1"/>
    <xf numFmtId="2" fontId="14" fillId="7" borderId="7" xfId="0" applyNumberFormat="1" applyFont="1" applyFill="1" applyBorder="1"/>
    <xf numFmtId="2" fontId="13" fillId="7" borderId="7" xfId="0" applyNumberFormat="1" applyFont="1" applyFill="1" applyBorder="1"/>
    <xf numFmtId="2" fontId="13" fillId="7" borderId="8" xfId="0" applyNumberFormat="1" applyFont="1" applyFill="1" applyBorder="1"/>
    <xf numFmtId="2" fontId="15" fillId="0" borderId="0" xfId="0" applyNumberFormat="1" applyFont="1"/>
    <xf numFmtId="165" fontId="15" fillId="0" borderId="0" xfId="0" applyNumberFormat="1" applyFont="1" applyAlignment="1">
      <alignment horizontal="right"/>
    </xf>
    <xf numFmtId="2" fontId="10" fillId="0" borderId="0" xfId="0" applyNumberFormat="1" applyFont="1"/>
    <xf numFmtId="2" fontId="9" fillId="0" borderId="9" xfId="0" applyNumberFormat="1" applyFont="1" applyBorder="1" applyAlignment="1">
      <alignment horizontal="right"/>
    </xf>
    <xf numFmtId="2" fontId="16" fillId="7" borderId="4" xfId="0" applyNumberFormat="1" applyFont="1" applyFill="1" applyBorder="1"/>
    <xf numFmtId="2" fontId="16" fillId="7" borderId="0" xfId="0" applyNumberFormat="1" applyFont="1" applyFill="1"/>
    <xf numFmtId="2" fontId="13" fillId="7" borderId="0" xfId="0" applyNumberFormat="1" applyFont="1" applyFill="1"/>
    <xf numFmtId="2" fontId="16" fillId="7" borderId="9" xfId="0" applyNumberFormat="1" applyFont="1" applyFill="1" applyBorder="1"/>
    <xf numFmtId="2" fontId="9" fillId="4" borderId="10" xfId="0" applyNumberFormat="1" applyFont="1" applyFill="1" applyBorder="1"/>
    <xf numFmtId="0" fontId="1" fillId="3" borderId="11" xfId="0" applyFont="1" applyFill="1" applyBorder="1"/>
    <xf numFmtId="2" fontId="10" fillId="0" borderId="11" xfId="0" applyNumberFormat="1" applyFont="1" applyBorder="1"/>
    <xf numFmtId="2" fontId="9" fillId="0" borderId="12" xfId="0" applyNumberFormat="1" applyFont="1" applyBorder="1" applyAlignment="1">
      <alignment horizontal="right"/>
    </xf>
    <xf numFmtId="164" fontId="9" fillId="5" borderId="12" xfId="0" applyNumberFormat="1" applyFont="1" applyFill="1" applyBorder="1" applyAlignment="1">
      <alignment horizontal="right"/>
    </xf>
    <xf numFmtId="0" fontId="13" fillId="7" borderId="4" xfId="0" applyFont="1" applyFill="1" applyBorder="1"/>
    <xf numFmtId="0" fontId="16" fillId="7" borderId="0" xfId="0" applyFont="1" applyFill="1"/>
    <xf numFmtId="0" fontId="13" fillId="7" borderId="0" xfId="0" applyFont="1" applyFill="1"/>
    <xf numFmtId="0" fontId="16" fillId="7" borderId="9" xfId="0" applyFont="1" applyFill="1" applyBorder="1"/>
    <xf numFmtId="2" fontId="13" fillId="7" borderId="4" xfId="0" applyNumberFormat="1" applyFont="1" applyFill="1" applyBorder="1"/>
    <xf numFmtId="2" fontId="13" fillId="7" borderId="9" xfId="0" applyNumberFormat="1" applyFont="1" applyFill="1" applyBorder="1"/>
    <xf numFmtId="2" fontId="2" fillId="11" borderId="3" xfId="0" applyNumberFormat="1" applyFont="1" applyFill="1" applyBorder="1"/>
    <xf numFmtId="2" fontId="2" fillId="11" borderId="5" xfId="0" applyNumberFormat="1" applyFont="1" applyFill="1" applyBorder="1"/>
    <xf numFmtId="2" fontId="2" fillId="11" borderId="6" xfId="0" applyNumberFormat="1" applyFont="1" applyFill="1" applyBorder="1"/>
    <xf numFmtId="164" fontId="3" fillId="3" borderId="1" xfId="0" applyNumberFormat="1" applyFont="1" applyFill="1" applyBorder="1"/>
    <xf numFmtId="0" fontId="1" fillId="0" borderId="1" xfId="0" applyFont="1" applyBorder="1"/>
    <xf numFmtId="164" fontId="2" fillId="9" borderId="5" xfId="0" applyNumberFormat="1" applyFont="1" applyFill="1" applyBorder="1"/>
    <xf numFmtId="2" fontId="14" fillId="7" borderId="0" xfId="0" applyNumberFormat="1" applyFont="1" applyFill="1"/>
    <xf numFmtId="2" fontId="2" fillId="4" borderId="15" xfId="0" applyNumberFormat="1" applyFont="1" applyFill="1" applyBorder="1"/>
    <xf numFmtId="2" fontId="2" fillId="4" borderId="7" xfId="0" applyNumberFormat="1" applyFont="1" applyFill="1" applyBorder="1"/>
    <xf numFmtId="2" fontId="2" fillId="4" borderId="8" xfId="0" applyNumberFormat="1" applyFont="1" applyFill="1" applyBorder="1"/>
    <xf numFmtId="0" fontId="2" fillId="4" borderId="0" xfId="0" applyFont="1" applyFill="1"/>
    <xf numFmtId="2" fontId="17" fillId="4" borderId="12" xfId="0" applyNumberFormat="1" applyFont="1" applyFill="1" applyBorder="1"/>
    <xf numFmtId="164" fontId="3" fillId="3" borderId="6" xfId="0" applyNumberFormat="1" applyFont="1" applyFill="1" applyBorder="1"/>
    <xf numFmtId="2" fontId="6" fillId="7" borderId="10" xfId="0" applyNumberFormat="1" applyFont="1" applyFill="1" applyBorder="1"/>
    <xf numFmtId="2" fontId="6" fillId="7" borderId="11" xfId="0" applyNumberFormat="1" applyFont="1" applyFill="1" applyBorder="1"/>
    <xf numFmtId="2" fontId="11" fillId="7" borderId="11" xfId="0" applyNumberFormat="1" applyFont="1" applyFill="1" applyBorder="1"/>
    <xf numFmtId="2" fontId="6" fillId="7" borderId="12" xfId="0" applyNumberFormat="1" applyFont="1" applyFill="1" applyBorder="1"/>
    <xf numFmtId="2" fontId="2" fillId="0" borderId="10" xfId="0" applyNumberFormat="1" applyFont="1" applyBorder="1"/>
    <xf numFmtId="2" fontId="2" fillId="0" borderId="12" xfId="0" applyNumberFormat="1" applyFont="1" applyBorder="1"/>
    <xf numFmtId="0" fontId="18" fillId="12" borderId="0" xfId="0" applyFont="1" applyFill="1"/>
    <xf numFmtId="0" fontId="10" fillId="1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31"/>
  <sheetViews>
    <sheetView tabSelected="1" workbookViewId="0">
      <selection activeCell="R27" sqref="R27"/>
    </sheetView>
  </sheetViews>
  <sheetFormatPr baseColWidth="10" defaultColWidth="12.5703125" defaultRowHeight="15.75" customHeight="1" x14ac:dyDescent="0.2"/>
  <cols>
    <col min="1" max="1" width="2.140625" customWidth="1"/>
    <col min="2" max="2" width="13" customWidth="1"/>
    <col min="3" max="3" width="9.140625" customWidth="1"/>
    <col min="4" max="4" width="9.42578125" customWidth="1"/>
    <col min="5" max="5" width="8.42578125" customWidth="1"/>
    <col min="6" max="6" width="9.28515625" customWidth="1"/>
    <col min="7" max="7" width="10.7109375" customWidth="1"/>
    <col min="8" max="8" width="11.5703125" customWidth="1"/>
    <col min="9" max="9" width="10.85546875" customWidth="1"/>
    <col min="10" max="10" width="12.28515625" customWidth="1"/>
    <col min="11" max="11" width="10.7109375" customWidth="1"/>
    <col min="12" max="14" width="10.42578125" customWidth="1"/>
    <col min="15" max="15" width="10.7109375" customWidth="1"/>
    <col min="16" max="16" width="11" customWidth="1"/>
    <col min="17" max="17" width="15.140625" customWidth="1"/>
    <col min="18" max="18" width="14.5703125" customWidth="1"/>
  </cols>
  <sheetData>
    <row r="1" spans="1:31" x14ac:dyDescent="0.2">
      <c r="A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">
      <c r="A2" s="1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4" t="s">
        <v>13</v>
      </c>
      <c r="R2" s="4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">
      <c r="A3" s="1"/>
      <c r="B3" s="5">
        <v>4</v>
      </c>
      <c r="C3" s="6">
        <v>8</v>
      </c>
      <c r="D3" s="6">
        <v>2</v>
      </c>
      <c r="E3" s="7">
        <v>2000</v>
      </c>
      <c r="F3" s="8">
        <v>200</v>
      </c>
      <c r="G3" s="8">
        <v>1.5</v>
      </c>
      <c r="H3" s="7">
        <v>0</v>
      </c>
      <c r="J3" s="9" t="s">
        <v>15</v>
      </c>
      <c r="K3" s="10">
        <f>SUM(E3,H3,M3)</f>
        <v>2192.5</v>
      </c>
      <c r="L3" s="10">
        <f>TörnName!R28</f>
        <v>227.14285714285714</v>
      </c>
      <c r="M3" s="11">
        <f>(SUM(E4,F3,H4)/D3)</f>
        <v>192.5</v>
      </c>
      <c r="N3" s="10">
        <f>(K4/Q4)</f>
        <v>313.21428571428572</v>
      </c>
      <c r="O3" s="10">
        <f>(K3/B3)</f>
        <v>548.125</v>
      </c>
      <c r="P3" s="10">
        <f>(N3/B3)</f>
        <v>78.303571428571431</v>
      </c>
      <c r="Q3" s="12">
        <v>7</v>
      </c>
      <c r="R3" s="13">
        <f>SUM(C3-1)</f>
        <v>7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">
      <c r="A4" s="1"/>
      <c r="B4" s="14" t="s">
        <v>16</v>
      </c>
      <c r="C4" s="15" t="s">
        <v>17</v>
      </c>
      <c r="D4" s="16"/>
      <c r="E4" s="17">
        <v>185</v>
      </c>
      <c r="F4" s="16" t="s">
        <v>18</v>
      </c>
      <c r="G4" s="16"/>
      <c r="H4" s="17">
        <v>0</v>
      </c>
      <c r="J4" s="9" t="s">
        <v>19</v>
      </c>
      <c r="K4" s="10">
        <f>SUM((PRODUCT(E3,D3)),(PRODUCT(M3,D3)),(PRODUCT(H3,D3)))</f>
        <v>4385</v>
      </c>
      <c r="L4" s="10">
        <f>PRODUCT(L3,D3)</f>
        <v>454.28571428571428</v>
      </c>
      <c r="O4" s="10">
        <f>PRODUCT(O3,D3)</f>
        <v>1096.25</v>
      </c>
      <c r="Q4" s="13">
        <f>PRODUCT(D3,Q3)</f>
        <v>14</v>
      </c>
      <c r="R4" s="18"/>
      <c r="S4" s="19"/>
    </row>
    <row r="5" spans="1:3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31" x14ac:dyDescent="0.2">
      <c r="A6" s="21"/>
      <c r="B6" s="22" t="s">
        <v>20</v>
      </c>
      <c r="C6" s="23"/>
      <c r="D6" s="23"/>
      <c r="E6" s="23"/>
      <c r="F6" s="23"/>
      <c r="G6" s="23"/>
      <c r="H6" s="24"/>
      <c r="I6" s="20"/>
      <c r="J6" s="22" t="s">
        <v>21</v>
      </c>
      <c r="K6" s="25"/>
      <c r="L6" s="25"/>
      <c r="M6" s="25"/>
      <c r="N6" s="26"/>
      <c r="O6" s="27" t="s">
        <v>22</v>
      </c>
      <c r="P6" s="27" t="s">
        <v>23</v>
      </c>
      <c r="Q6" s="27" t="s">
        <v>24</v>
      </c>
      <c r="R6" s="28" t="s">
        <v>25</v>
      </c>
    </row>
    <row r="7" spans="1:31" x14ac:dyDescent="0.2">
      <c r="A7" s="21"/>
      <c r="B7" s="22" t="s">
        <v>26</v>
      </c>
      <c r="C7" s="29"/>
      <c r="D7" s="29" t="s">
        <v>27</v>
      </c>
      <c r="E7" s="29" t="s">
        <v>28</v>
      </c>
      <c r="F7" s="29" t="s">
        <v>29</v>
      </c>
      <c r="G7" s="30" t="s">
        <v>30</v>
      </c>
      <c r="H7" s="30" t="s">
        <v>31</v>
      </c>
      <c r="I7" s="20"/>
      <c r="J7" s="31">
        <v>0</v>
      </c>
      <c r="K7" s="32" t="s">
        <v>32</v>
      </c>
      <c r="L7" s="20"/>
      <c r="M7" s="20"/>
      <c r="N7" s="20"/>
      <c r="O7" s="33"/>
      <c r="P7" s="34">
        <f>PRODUCT(J7,O3,D3)</f>
        <v>0</v>
      </c>
      <c r="Q7" s="34">
        <f>SUM((PRODUCT(K3,D3)),-P7)</f>
        <v>4385</v>
      </c>
      <c r="R7" s="35">
        <f>SUM(C3,-J7)</f>
        <v>8</v>
      </c>
    </row>
    <row r="8" spans="1:31" x14ac:dyDescent="0.2">
      <c r="A8" s="21"/>
      <c r="B8" s="36" t="s">
        <v>33</v>
      </c>
      <c r="D8" s="37">
        <f t="shared" ref="D8:E8" si="0">(D9/7)</f>
        <v>39.151785714285715</v>
      </c>
      <c r="E8" s="37">
        <f t="shared" si="0"/>
        <v>32.448979591836732</v>
      </c>
      <c r="F8" s="37">
        <f>PRODUCT(G3,1)</f>
        <v>1.5</v>
      </c>
      <c r="G8" s="10">
        <f t="shared" ref="G8:G10" si="1">SUM(D8,E8,F8)</f>
        <v>73.10076530612244</v>
      </c>
      <c r="H8" s="38"/>
      <c r="I8" s="20"/>
      <c r="J8" s="39"/>
      <c r="K8" s="40"/>
      <c r="L8" s="40"/>
      <c r="M8" s="40"/>
      <c r="N8" s="40"/>
      <c r="O8" s="40"/>
      <c r="P8" s="40"/>
      <c r="Q8" s="40"/>
      <c r="R8" s="41"/>
    </row>
    <row r="9" spans="1:31" x14ac:dyDescent="0.2">
      <c r="A9" s="21"/>
      <c r="B9" s="36" t="s">
        <v>34</v>
      </c>
      <c r="D9" s="37">
        <f>(Q7/R7/D3)</f>
        <v>274.0625</v>
      </c>
      <c r="E9" s="37">
        <f>TörnName!R28</f>
        <v>227.14285714285714</v>
      </c>
      <c r="F9" s="37">
        <f>PRODUCT(G3,7)</f>
        <v>10.5</v>
      </c>
      <c r="G9" s="10">
        <f t="shared" si="1"/>
        <v>511.70535714285711</v>
      </c>
      <c r="H9" s="10">
        <f>SUM(E9,F9,D9,R21)</f>
        <v>580.28535714285715</v>
      </c>
      <c r="I9" s="20"/>
      <c r="J9" s="22" t="s">
        <v>35</v>
      </c>
      <c r="K9" s="25"/>
      <c r="L9" s="25"/>
      <c r="M9" s="25"/>
      <c r="N9" s="25"/>
      <c r="O9" s="25"/>
      <c r="P9" s="25"/>
      <c r="Q9" s="25"/>
      <c r="R9" s="42"/>
    </row>
    <row r="10" spans="1:31" x14ac:dyDescent="0.2">
      <c r="A10" s="21"/>
      <c r="B10" s="43" t="s">
        <v>36</v>
      </c>
      <c r="C10" s="44"/>
      <c r="D10" s="45">
        <f>PRODUCT(D9,D3)</f>
        <v>548.125</v>
      </c>
      <c r="E10" s="45">
        <f>TörnName!L4</f>
        <v>454.28571428571428</v>
      </c>
      <c r="F10" s="45">
        <f>PRODUCT(G3,Q4)</f>
        <v>21</v>
      </c>
      <c r="G10" s="10">
        <f t="shared" si="1"/>
        <v>1023.4107142857142</v>
      </c>
      <c r="H10" s="10">
        <f>SUM(E10,F10,D10,R21)</f>
        <v>1091.9907142857141</v>
      </c>
      <c r="I10" s="20"/>
      <c r="J10" s="46" t="s">
        <v>26</v>
      </c>
      <c r="K10" s="29"/>
      <c r="L10" s="29"/>
      <c r="M10" s="29"/>
      <c r="N10" s="29"/>
      <c r="O10" s="29" t="s">
        <v>37</v>
      </c>
      <c r="P10" s="29" t="s">
        <v>28</v>
      </c>
      <c r="Q10" s="29" t="s">
        <v>38</v>
      </c>
      <c r="R10" s="47" t="s">
        <v>30</v>
      </c>
    </row>
    <row r="11" spans="1:31" x14ac:dyDescent="0.2">
      <c r="A11" s="21"/>
      <c r="B11" s="48"/>
      <c r="H11" s="49"/>
      <c r="I11" s="50"/>
      <c r="J11" s="36" t="s">
        <v>39</v>
      </c>
      <c r="K11" s="51"/>
      <c r="L11" s="50"/>
      <c r="M11" s="50"/>
      <c r="O11" s="52">
        <f>(N3/B3)</f>
        <v>78.303571428571431</v>
      </c>
      <c r="P11" s="37">
        <f>(R28/7)</f>
        <v>32.448979591836732</v>
      </c>
      <c r="Q11" s="37">
        <f>PRODUCT(G3,1)</f>
        <v>1.5</v>
      </c>
      <c r="R11" s="53">
        <f>SUM(P3,((R28/7)),(((G3/7))))</f>
        <v>110.96683673469387</v>
      </c>
    </row>
    <row r="12" spans="1:31" x14ac:dyDescent="0.2">
      <c r="A12" s="21"/>
      <c r="B12" s="22" t="s">
        <v>40</v>
      </c>
      <c r="C12" s="54"/>
      <c r="D12" s="54"/>
      <c r="E12" s="54"/>
      <c r="F12" s="25"/>
      <c r="G12" s="25"/>
      <c r="H12" s="42" t="s">
        <v>30</v>
      </c>
      <c r="I12" s="50"/>
      <c r="J12" s="36" t="s">
        <v>34</v>
      </c>
      <c r="K12" s="51"/>
      <c r="L12" s="50"/>
      <c r="M12" s="50"/>
      <c r="O12" s="37">
        <f>(K3/B3)</f>
        <v>548.125</v>
      </c>
      <c r="P12" s="37">
        <f>TörnName!R28</f>
        <v>227.14285714285714</v>
      </c>
      <c r="Q12" s="37">
        <f>PRODUCT(G3,Q3)</f>
        <v>10.5</v>
      </c>
      <c r="R12" s="55">
        <f>SUM(O3,L3,Q12)</f>
        <v>785.76785714285711</v>
      </c>
    </row>
    <row r="13" spans="1:31" x14ac:dyDescent="0.2">
      <c r="A13" s="21"/>
      <c r="B13" s="5">
        <v>7</v>
      </c>
      <c r="C13" s="44"/>
      <c r="D13" s="45">
        <f>PRODUCT(B13,D8)</f>
        <v>274.0625</v>
      </c>
      <c r="E13" s="45">
        <f>PRODUCT(B13,E8)</f>
        <v>227.14285714285711</v>
      </c>
      <c r="F13" s="45">
        <f>PRODUCT(G3,B13)</f>
        <v>10.5</v>
      </c>
      <c r="G13" s="10">
        <f>SUM(D13,E13,F13)</f>
        <v>511.70535714285711</v>
      </c>
      <c r="I13" s="20"/>
      <c r="J13" s="43" t="s">
        <v>41</v>
      </c>
      <c r="K13" s="56"/>
      <c r="L13" s="44"/>
      <c r="M13" s="44"/>
      <c r="N13" s="44"/>
      <c r="O13" s="45">
        <f>PRODUCT(O3,D3)</f>
        <v>1096.25</v>
      </c>
      <c r="P13" s="45">
        <f>PRODUCT(R28,D3)</f>
        <v>454.28571428571428</v>
      </c>
      <c r="Q13" s="45">
        <f>PRODUCT(G3,Q4)</f>
        <v>21</v>
      </c>
      <c r="R13" s="57">
        <f>PRODUCT(R12,D3)</f>
        <v>1571.5357142857142</v>
      </c>
    </row>
    <row r="14" spans="1:31" x14ac:dyDescent="0.2">
      <c r="A14" s="21"/>
      <c r="B14" s="20"/>
      <c r="C14" s="20"/>
      <c r="D14" s="20"/>
      <c r="E14" s="20"/>
      <c r="F14" s="20"/>
      <c r="G14" s="20"/>
      <c r="H14" s="20"/>
      <c r="I14" s="20"/>
      <c r="J14" s="58"/>
      <c r="K14" s="59"/>
      <c r="L14" s="59"/>
      <c r="M14" s="59"/>
      <c r="N14" s="59"/>
      <c r="O14" s="59"/>
      <c r="P14" s="59"/>
      <c r="Q14" s="59"/>
      <c r="R14" s="60"/>
    </row>
    <row r="15" spans="1:31" x14ac:dyDescent="0.2">
      <c r="A15" s="21"/>
      <c r="B15" s="22" t="s">
        <v>42</v>
      </c>
      <c r="C15" s="54"/>
      <c r="D15" s="54"/>
      <c r="E15" s="54"/>
      <c r="F15" s="54"/>
      <c r="G15" s="30" t="s">
        <v>30</v>
      </c>
      <c r="H15" s="30" t="s">
        <v>31</v>
      </c>
      <c r="I15" s="20"/>
      <c r="J15" s="22" t="s">
        <v>43</v>
      </c>
      <c r="K15" s="54"/>
      <c r="L15" s="54"/>
      <c r="M15" s="54"/>
      <c r="N15" s="54"/>
      <c r="O15" s="54"/>
      <c r="P15" s="54"/>
      <c r="Q15" s="54"/>
      <c r="R15" s="30" t="s">
        <v>30</v>
      </c>
    </row>
    <row r="16" spans="1:31" x14ac:dyDescent="0.2">
      <c r="A16" s="21"/>
      <c r="B16" s="36" t="s">
        <v>34</v>
      </c>
      <c r="D16" s="37">
        <f>(Q7/R7/D3)</f>
        <v>274.0625</v>
      </c>
      <c r="E16" s="50">
        <f>TörnName!R31</f>
        <v>0</v>
      </c>
      <c r="F16" s="37">
        <f>PRODUCT(G3,7)</f>
        <v>10.5</v>
      </c>
      <c r="G16" s="10">
        <f t="shared" ref="G16:G17" si="2">SUM(D16,E16,F16)</f>
        <v>284.5625</v>
      </c>
      <c r="H16" s="10">
        <f>SUM(D16,F16,R21)</f>
        <v>353.14250000000004</v>
      </c>
      <c r="I16" s="20"/>
      <c r="J16" s="61">
        <v>7</v>
      </c>
      <c r="K16" s="62" t="s">
        <v>44</v>
      </c>
      <c r="L16" s="63"/>
      <c r="M16" s="63"/>
      <c r="N16" s="63"/>
      <c r="O16" s="64">
        <f>PRODUCT(P3,J16)</f>
        <v>548.125</v>
      </c>
      <c r="P16" s="45">
        <f>PRODUCT((R28/7),J16)</f>
        <v>227.14285714285711</v>
      </c>
      <c r="Q16" s="45">
        <f>PRODUCT(G3,J16)</f>
        <v>10.5</v>
      </c>
      <c r="R16" s="10">
        <f>SUM(O16,P16,Q16)</f>
        <v>785.76785714285711</v>
      </c>
    </row>
    <row r="17" spans="1:18" x14ac:dyDescent="0.2">
      <c r="A17" s="21"/>
      <c r="B17" s="43" t="s">
        <v>45</v>
      </c>
      <c r="C17" s="44"/>
      <c r="D17" s="45">
        <f>PRODUCT(D16,D3)</f>
        <v>548.125</v>
      </c>
      <c r="E17" s="44"/>
      <c r="F17" s="45">
        <f>PRODUCT(G3,Q4)</f>
        <v>21</v>
      </c>
      <c r="G17" s="10">
        <f t="shared" si="2"/>
        <v>569.125</v>
      </c>
      <c r="H17" s="10">
        <f>SUM(D17,F17,R21)</f>
        <v>637.70500000000004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x14ac:dyDescent="0.2">
      <c r="A18" s="21"/>
      <c r="B18" s="32" t="s">
        <v>46</v>
      </c>
      <c r="C18" s="50"/>
      <c r="D18" s="50"/>
      <c r="E18" s="50"/>
      <c r="F18" s="20"/>
      <c r="G18" s="20"/>
      <c r="H18" s="20"/>
      <c r="I18" s="20"/>
      <c r="J18" s="65" t="s">
        <v>47</v>
      </c>
      <c r="K18" s="66"/>
      <c r="L18" s="66"/>
      <c r="M18" s="66"/>
      <c r="N18" s="67"/>
      <c r="O18" s="68"/>
      <c r="P18" s="68"/>
      <c r="Q18" s="68"/>
      <c r="R18" s="68"/>
    </row>
    <row r="19" spans="1:18" x14ac:dyDescent="0.2">
      <c r="A19" s="21"/>
      <c r="B19" s="20"/>
      <c r="C19" s="20"/>
      <c r="D19" s="20"/>
      <c r="E19" s="20"/>
      <c r="F19" s="20"/>
      <c r="G19" s="20"/>
      <c r="H19" s="50"/>
      <c r="I19" s="20"/>
      <c r="J19" s="69" t="s">
        <v>48</v>
      </c>
      <c r="K19" s="70">
        <v>825</v>
      </c>
      <c r="L19" s="71" t="s">
        <v>49</v>
      </c>
      <c r="M19" s="71" t="s">
        <v>50</v>
      </c>
      <c r="N19" s="71" t="s">
        <v>51</v>
      </c>
      <c r="O19" s="72" t="s">
        <v>52</v>
      </c>
      <c r="P19" s="71" t="s">
        <v>53</v>
      </c>
      <c r="Q19" s="71" t="s">
        <v>54</v>
      </c>
      <c r="R19" s="73" t="s">
        <v>55</v>
      </c>
    </row>
    <row r="20" spans="1:18" x14ac:dyDescent="0.2">
      <c r="A20" s="21"/>
      <c r="B20" s="74" t="s">
        <v>56</v>
      </c>
      <c r="C20" s="75"/>
      <c r="D20" s="75"/>
      <c r="E20" s="75"/>
      <c r="F20" s="75"/>
      <c r="G20" s="75"/>
      <c r="H20" s="76"/>
      <c r="I20" s="20"/>
      <c r="J20" s="77" t="s">
        <v>57</v>
      </c>
      <c r="K20" s="78">
        <v>7</v>
      </c>
      <c r="L20" s="79">
        <f>PRODUCT(K19,M21,2)</f>
        <v>207.90000000000003</v>
      </c>
      <c r="M20" s="79">
        <v>20</v>
      </c>
      <c r="N20" s="79">
        <v>27</v>
      </c>
      <c r="O20" s="79">
        <v>32</v>
      </c>
      <c r="P20" s="80">
        <v>16</v>
      </c>
      <c r="Q20" s="81">
        <v>40</v>
      </c>
      <c r="R20" s="82">
        <f>SUM(L20:Q20)</f>
        <v>342.90000000000003</v>
      </c>
    </row>
    <row r="21" spans="1:18" x14ac:dyDescent="0.2">
      <c r="A21" s="21"/>
      <c r="B21" s="83"/>
      <c r="C21" s="84" t="s">
        <v>58</v>
      </c>
      <c r="D21" s="84"/>
      <c r="E21" s="84"/>
      <c r="F21" s="84"/>
      <c r="G21" s="85"/>
      <c r="H21" s="86"/>
      <c r="I21" s="20"/>
      <c r="J21" s="77" t="s">
        <v>59</v>
      </c>
      <c r="K21" s="78">
        <v>1.8</v>
      </c>
      <c r="L21" s="87" t="s">
        <v>60</v>
      </c>
      <c r="M21" s="88">
        <f>PRODUCT((K20/100),K21)</f>
        <v>0.12600000000000003</v>
      </c>
      <c r="N21" s="89"/>
      <c r="O21" s="89"/>
      <c r="P21" s="89"/>
      <c r="Q21" s="90" t="s">
        <v>61</v>
      </c>
      <c r="R21" s="82">
        <f>(R20/K22)</f>
        <v>68.580000000000013</v>
      </c>
    </row>
    <row r="22" spans="1:18" x14ac:dyDescent="0.2">
      <c r="A22" s="21"/>
      <c r="B22" s="91" t="s">
        <v>62</v>
      </c>
      <c r="C22" s="92"/>
      <c r="D22" s="92"/>
      <c r="E22" s="92"/>
      <c r="F22" s="93"/>
      <c r="G22" s="93" t="s">
        <v>63</v>
      </c>
      <c r="H22" s="94"/>
      <c r="I22" s="20"/>
      <c r="J22" s="95" t="s">
        <v>64</v>
      </c>
      <c r="K22" s="96">
        <v>5</v>
      </c>
      <c r="L22" s="97"/>
      <c r="M22" s="97"/>
      <c r="N22" s="97"/>
      <c r="O22" s="97"/>
      <c r="P22" s="97"/>
      <c r="Q22" s="98" t="s">
        <v>65</v>
      </c>
      <c r="R22" s="99">
        <f>(R20/K22/2)</f>
        <v>34.290000000000006</v>
      </c>
    </row>
    <row r="23" spans="1:18" x14ac:dyDescent="0.2">
      <c r="A23" s="21"/>
      <c r="B23" s="100" t="s">
        <v>66</v>
      </c>
      <c r="C23" s="101"/>
      <c r="D23" s="101"/>
      <c r="E23" s="101"/>
      <c r="F23" s="93"/>
      <c r="G23" s="102" t="s">
        <v>67</v>
      </c>
      <c r="H23" s="103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x14ac:dyDescent="0.2">
      <c r="A24" s="21"/>
      <c r="B24" s="104" t="s">
        <v>68</v>
      </c>
      <c r="C24" s="93"/>
      <c r="D24" s="93"/>
      <c r="E24" s="93"/>
      <c r="F24" s="93"/>
      <c r="G24" s="92" t="s">
        <v>69</v>
      </c>
      <c r="H24" s="105"/>
      <c r="I24" s="20"/>
      <c r="J24" s="106" t="s">
        <v>70</v>
      </c>
      <c r="K24" s="107"/>
      <c r="L24" s="107"/>
      <c r="M24" s="107"/>
      <c r="N24" s="107"/>
      <c r="O24" s="107"/>
      <c r="P24" s="107"/>
      <c r="Q24" s="107"/>
      <c r="R24" s="108"/>
    </row>
    <row r="25" spans="1:18" x14ac:dyDescent="0.2">
      <c r="A25" s="21"/>
      <c r="B25" s="104" t="s">
        <v>71</v>
      </c>
      <c r="C25" s="93"/>
      <c r="D25" s="93"/>
      <c r="E25" s="93"/>
      <c r="F25" s="93"/>
      <c r="G25" s="93"/>
      <c r="H25" s="105"/>
      <c r="I25" s="20"/>
      <c r="J25" s="47" t="s">
        <v>72</v>
      </c>
      <c r="K25" s="47" t="s">
        <v>73</v>
      </c>
      <c r="L25" s="47" t="s">
        <v>74</v>
      </c>
      <c r="M25" s="47" t="s">
        <v>75</v>
      </c>
      <c r="N25" s="47" t="s">
        <v>76</v>
      </c>
      <c r="O25" s="47" t="s">
        <v>76</v>
      </c>
      <c r="P25" s="47" t="s">
        <v>76</v>
      </c>
      <c r="R25" s="47" t="s">
        <v>77</v>
      </c>
    </row>
    <row r="26" spans="1:18" x14ac:dyDescent="0.2">
      <c r="A26" s="21"/>
      <c r="B26" s="104" t="s">
        <v>78</v>
      </c>
      <c r="C26" s="93"/>
      <c r="D26" s="93"/>
      <c r="E26" s="93"/>
      <c r="F26" s="93"/>
      <c r="G26" s="93"/>
      <c r="H26" s="105"/>
      <c r="I26" s="20"/>
      <c r="J26" s="7">
        <v>300</v>
      </c>
      <c r="K26" s="7">
        <v>100</v>
      </c>
      <c r="L26" s="7">
        <v>50</v>
      </c>
      <c r="M26" s="109">
        <v>100</v>
      </c>
      <c r="N26" s="109">
        <v>0</v>
      </c>
      <c r="O26" s="109">
        <v>0</v>
      </c>
      <c r="P26" s="109">
        <v>0</v>
      </c>
      <c r="Q26" s="110"/>
      <c r="R26" s="111">
        <f>SUM((J26:P26),Q27)</f>
        <v>1590</v>
      </c>
    </row>
    <row r="27" spans="1:18" x14ac:dyDescent="0.2">
      <c r="A27" s="21"/>
      <c r="B27" s="104" t="s">
        <v>79</v>
      </c>
      <c r="C27" s="93"/>
      <c r="D27" s="93"/>
      <c r="E27" s="112" t="s">
        <v>80</v>
      </c>
      <c r="F27" s="93"/>
      <c r="G27" s="93"/>
      <c r="H27" s="105"/>
      <c r="I27" s="20"/>
      <c r="J27" s="113"/>
      <c r="K27" s="114"/>
      <c r="L27" s="115" t="s">
        <v>81</v>
      </c>
      <c r="M27" s="116" t="s">
        <v>82</v>
      </c>
      <c r="N27" s="47" t="s">
        <v>83</v>
      </c>
      <c r="O27" s="47" t="s">
        <v>76</v>
      </c>
      <c r="P27" s="47" t="s">
        <v>76</v>
      </c>
      <c r="Q27" s="117">
        <f>PRODUCT(SUM(L28:P28),C3)</f>
        <v>1040</v>
      </c>
      <c r="R27" s="47" t="s">
        <v>84</v>
      </c>
    </row>
    <row r="28" spans="1:18" x14ac:dyDescent="0.2">
      <c r="A28" s="21"/>
      <c r="B28" s="104" t="s">
        <v>85</v>
      </c>
      <c r="C28" s="93"/>
      <c r="D28" s="112"/>
      <c r="E28" s="112" t="s">
        <v>86</v>
      </c>
      <c r="F28" s="93" t="s">
        <v>87</v>
      </c>
      <c r="G28" s="93"/>
      <c r="H28" s="105"/>
      <c r="I28" s="20"/>
      <c r="J28" s="22"/>
      <c r="K28" s="30" t="s">
        <v>88</v>
      </c>
      <c r="L28" s="118">
        <v>80</v>
      </c>
      <c r="M28" s="118">
        <v>20</v>
      </c>
      <c r="N28" s="109">
        <v>30</v>
      </c>
      <c r="O28" s="109">
        <v>0</v>
      </c>
      <c r="P28" s="109">
        <v>0</v>
      </c>
      <c r="Q28" s="47" t="s">
        <v>84</v>
      </c>
      <c r="R28" s="10">
        <f>(R26/R3)</f>
        <v>227.14285714285714</v>
      </c>
    </row>
    <row r="29" spans="1:18" x14ac:dyDescent="0.2">
      <c r="A29" s="21"/>
      <c r="B29" s="119" t="s">
        <v>89</v>
      </c>
      <c r="C29" s="120"/>
      <c r="D29" s="121"/>
      <c r="E29" s="120"/>
      <c r="F29" s="120"/>
      <c r="G29" s="120"/>
      <c r="H29" s="122"/>
      <c r="I29" s="20"/>
      <c r="J29" s="123" t="s">
        <v>90</v>
      </c>
      <c r="K29" s="44"/>
      <c r="L29" s="44"/>
      <c r="M29" s="44"/>
      <c r="N29" s="44"/>
      <c r="O29" s="44"/>
      <c r="P29" s="44"/>
      <c r="Q29" s="44"/>
      <c r="R29" s="124"/>
    </row>
    <row r="30" spans="1:18" x14ac:dyDescent="0.2">
      <c r="A30" s="20"/>
      <c r="B30" s="20"/>
      <c r="C30" s="20"/>
      <c r="D30" s="20"/>
      <c r="E30" s="20"/>
      <c r="F30" s="20"/>
      <c r="G30" s="20"/>
      <c r="H30" s="20"/>
      <c r="I30" s="20"/>
      <c r="K30" s="20"/>
      <c r="L30" s="20"/>
      <c r="M30" s="20"/>
      <c r="N30" s="20"/>
      <c r="O30" s="20"/>
      <c r="P30" s="20"/>
      <c r="Q30" s="20"/>
      <c r="R30" s="20"/>
    </row>
    <row r="31" spans="1:18" x14ac:dyDescent="0.2">
      <c r="B31" s="125" t="s">
        <v>91</v>
      </c>
      <c r="C31" s="126"/>
      <c r="D31" s="126"/>
      <c r="E31" s="126"/>
      <c r="F31" s="126"/>
      <c r="G31" s="126"/>
      <c r="H31" s="126"/>
    </row>
  </sheetData>
  <dataValidations count="6">
    <dataValidation type="list" allowBlank="1" showErrorMessage="1" sqref="K22" xr:uid="{00000000-0002-0000-0000-000000000000}">
      <formula1>"1,2,3,4,5"</formula1>
    </dataValidation>
    <dataValidation type="list" allowBlank="1" showErrorMessage="1" sqref="J7" xr:uid="{00000000-0002-0000-0000-000001000000}">
      <formula1>"0,1,2,3,4,5"</formula1>
    </dataValidation>
    <dataValidation type="list" allowBlank="1" showErrorMessage="1" sqref="B3" xr:uid="{00000000-0002-0000-0000-000002000000}">
      <formula1>"1,2,3,4,5,6"</formula1>
    </dataValidation>
    <dataValidation type="list" allowBlank="1" showErrorMessage="1" sqref="C3" xr:uid="{00000000-0002-0000-0000-000003000000}">
      <formula1>"1,2,3,4,5,6,7,8,9,10"</formula1>
    </dataValidation>
    <dataValidation type="list" allowBlank="1" showErrorMessage="1" sqref="D3" xr:uid="{00000000-0002-0000-0000-000004000000}">
      <formula1>"1,2"</formula1>
    </dataValidation>
    <dataValidation type="list" allowBlank="1" showErrorMessage="1" sqref="B13 J16" xr:uid="{00000000-0002-0000-0000-000005000000}">
      <formula1>"2,3,4,5,6,7,8,9,10,11,12,13"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TörnName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Hagen Scheiner</cp:lastModifiedBy>
  <dcterms:modified xsi:type="dcterms:W3CDTF">2023-11-03T21:50:00Z</dcterms:modified>
</cp:coreProperties>
</file>